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ebruiker/Downloads/"/>
    </mc:Choice>
  </mc:AlternateContent>
  <xr:revisionPtr revIDLastSave="0" documentId="8_{709B75BE-6305-8246-92BA-A55A0981BFC1}" xr6:coauthVersionLast="47" xr6:coauthVersionMax="47" xr10:uidLastSave="{00000000-0000-0000-0000-000000000000}"/>
  <bookViews>
    <workbookView xWindow="680" yWindow="660" windowWidth="28040" windowHeight="16520" xr2:uid="{68E48FAF-66DD-1C46-A0E0-1C5DF0EF029C}"/>
  </bookViews>
  <sheets>
    <sheet name="Basic Flat Rate" sheetId="1" r:id="rId1"/>
    <sheet name="Tiered Commission" sheetId="2" r:id="rId2"/>
    <sheet name="Multi-Rep Split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3" l="1" a="1"/>
  <c r="B30" i="3" s="1"/>
  <c r="B29" i="3"/>
  <c r="B27" i="3"/>
  <c r="K24" i="3"/>
  <c r="J24" i="3"/>
  <c r="H24" i="3"/>
  <c r="G24" i="3"/>
  <c r="E24" i="3"/>
  <c r="D24" i="3"/>
  <c r="K23" i="3"/>
  <c r="J23" i="3"/>
  <c r="G23" i="3"/>
  <c r="E23" i="3"/>
  <c r="H23" i="3" s="1"/>
  <c r="D23" i="3"/>
  <c r="J22" i="3"/>
  <c r="H22" i="3"/>
  <c r="G22" i="3"/>
  <c r="E22" i="3"/>
  <c r="K22" i="3" s="1"/>
  <c r="D22" i="3"/>
  <c r="J21" i="3"/>
  <c r="G21" i="3"/>
  <c r="E21" i="3"/>
  <c r="H21" i="3" s="1"/>
  <c r="D21" i="3"/>
  <c r="K20" i="3"/>
  <c r="J20" i="3"/>
  <c r="H20" i="3"/>
  <c r="G20" i="3"/>
  <c r="E20" i="3"/>
  <c r="D20" i="3"/>
  <c r="K19" i="3"/>
  <c r="J19" i="3"/>
  <c r="G19" i="3"/>
  <c r="E19" i="3"/>
  <c r="H19" i="3" s="1"/>
  <c r="D19" i="3"/>
  <c r="J18" i="3"/>
  <c r="H18" i="3"/>
  <c r="G18" i="3"/>
  <c r="E18" i="3"/>
  <c r="K18" i="3" s="1"/>
  <c r="D18" i="3"/>
  <c r="J17" i="3"/>
  <c r="G17" i="3"/>
  <c r="E17" i="3"/>
  <c r="H17" i="3" s="1"/>
  <c r="D17" i="3"/>
  <c r="K16" i="3"/>
  <c r="J16" i="3"/>
  <c r="H16" i="3"/>
  <c r="G16" i="3"/>
  <c r="E16" i="3"/>
  <c r="D16" i="3"/>
  <c r="K15" i="3"/>
  <c r="J15" i="3"/>
  <c r="G15" i="3"/>
  <c r="E15" i="3"/>
  <c r="H15" i="3" s="1"/>
  <c r="D15" i="3"/>
  <c r="J14" i="3"/>
  <c r="G14" i="3"/>
  <c r="D14" i="3"/>
  <c r="E14" i="3" s="1"/>
  <c r="J13" i="3"/>
  <c r="G13" i="3"/>
  <c r="E13" i="3"/>
  <c r="H13" i="3" s="1"/>
  <c r="D13" i="3"/>
  <c r="J12" i="3"/>
  <c r="G12" i="3"/>
  <c r="D12" i="3"/>
  <c r="E12" i="3" s="1"/>
  <c r="J11" i="3"/>
  <c r="G11" i="3"/>
  <c r="D11" i="3"/>
  <c r="E11" i="3" s="1"/>
  <c r="J10" i="3"/>
  <c r="G10" i="3"/>
  <c r="B32" i="3" s="1" a="1"/>
  <c r="B32" i="3" s="1"/>
  <c r="D10" i="3"/>
  <c r="E10" i="3" s="1"/>
  <c r="B32" i="2" a="1"/>
  <c r="B32" i="2" s="1"/>
  <c r="B31" i="2"/>
  <c r="B30" i="2"/>
  <c r="H26" i="2"/>
  <c r="E26" i="2"/>
  <c r="F26" i="2" s="1"/>
  <c r="G26" i="2" s="1"/>
  <c r="H25" i="2"/>
  <c r="E25" i="2"/>
  <c r="F25" i="2" s="1"/>
  <c r="G25" i="2" s="1"/>
  <c r="H24" i="2"/>
  <c r="E24" i="2"/>
  <c r="F24" i="2" s="1"/>
  <c r="G24" i="2" s="1"/>
  <c r="H23" i="2"/>
  <c r="E23" i="2"/>
  <c r="F23" i="2" s="1"/>
  <c r="G23" i="2" s="1"/>
  <c r="H22" i="2"/>
  <c r="E22" i="2"/>
  <c r="F22" i="2" s="1"/>
  <c r="G22" i="2" s="1"/>
  <c r="H21" i="2"/>
  <c r="E21" i="2"/>
  <c r="F21" i="2" s="1"/>
  <c r="G21" i="2" s="1"/>
  <c r="H20" i="2"/>
  <c r="E20" i="2"/>
  <c r="F20" i="2" s="1"/>
  <c r="G20" i="2" s="1"/>
  <c r="H19" i="2"/>
  <c r="E19" i="2"/>
  <c r="F19" i="2" s="1"/>
  <c r="G19" i="2" s="1"/>
  <c r="H18" i="2"/>
  <c r="E18" i="2"/>
  <c r="F18" i="2" s="1"/>
  <c r="G18" i="2" s="1"/>
  <c r="H17" i="2"/>
  <c r="E17" i="2"/>
  <c r="F17" i="2" s="1"/>
  <c r="G17" i="2" s="1"/>
  <c r="E16" i="2"/>
  <c r="F16" i="2" s="1"/>
  <c r="G16" i="2" s="1"/>
  <c r="H16" i="2" s="1"/>
  <c r="E31" i="2" s="1"/>
  <c r="E15" i="2"/>
  <c r="F15" i="2" s="1"/>
  <c r="G15" i="2" s="1"/>
  <c r="H15" i="2" s="1"/>
  <c r="E14" i="2"/>
  <c r="F14" i="2" s="1"/>
  <c r="G14" i="2" s="1"/>
  <c r="H14" i="2" s="1"/>
  <c r="E30" i="2" s="1"/>
  <c r="E13" i="2"/>
  <c r="F13" i="2" s="1"/>
  <c r="G13" i="2" s="1"/>
  <c r="H13" i="2" s="1"/>
  <c r="E12" i="2"/>
  <c r="F12" i="2" s="1"/>
  <c r="E26" i="1"/>
  <c r="B29" i="1" a="1"/>
  <c r="B29" i="1" s="1"/>
  <c r="B28" i="1"/>
  <c r="B27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0" i="1"/>
  <c r="E10" i="1"/>
  <c r="E11" i="1"/>
  <c r="F11" i="1" s="1"/>
  <c r="E12" i="1"/>
  <c r="F12" i="1" s="1"/>
  <c r="E13" i="1"/>
  <c r="F13" i="1" s="1"/>
  <c r="E28" i="1" s="1"/>
  <c r="F9" i="1"/>
  <c r="B26" i="1" s="1"/>
  <c r="E9" i="1"/>
  <c r="H11" i="3" l="1"/>
  <c r="E29" i="3" s="1"/>
  <c r="K11" i="3"/>
  <c r="E27" i="1"/>
  <c r="H29" i="2"/>
  <c r="G12" i="2"/>
  <c r="H12" i="2" s="1"/>
  <c r="H32" i="2"/>
  <c r="H31" i="2"/>
  <c r="H28" i="3"/>
  <c r="K12" i="3"/>
  <c r="H12" i="3"/>
  <c r="K10" i="3"/>
  <c r="E30" i="3" s="1"/>
  <c r="H27" i="3"/>
  <c r="B28" i="3"/>
  <c r="H10" i="3"/>
  <c r="E28" i="3" s="1"/>
  <c r="K14" i="3"/>
  <c r="H29" i="3"/>
  <c r="H14" i="3"/>
  <c r="K13" i="3"/>
  <c r="K17" i="3"/>
  <c r="K21" i="3"/>
  <c r="B29" i="2" l="1"/>
  <c r="E29" i="2"/>
  <c r="H3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<sst xmlns="http://schemas.openxmlformats.org/spreadsheetml/2006/main" count="148" uniqueCount="65">
  <si>
    <t>Commission Tracking — Basic Flat Rate</t>
  </si>
  <si>
    <t>Track deals and calculate flat-rate commission per rep.</t>
  </si>
  <si>
    <t>Settings</t>
  </si>
  <si>
    <t>Default Commission Rate</t>
  </si>
  <si>
    <t>Currency</t>
  </si>
  <si>
    <t>USD</t>
  </si>
  <si>
    <t>Rep Name</t>
  </si>
  <si>
    <t>Deal</t>
  </si>
  <si>
    <t>Amount</t>
  </si>
  <si>
    <t>Close Date</t>
  </si>
  <si>
    <t>Rate</t>
  </si>
  <si>
    <t>Commission</t>
  </si>
  <si>
    <t>Status</t>
  </si>
  <si>
    <t>Sarah Chen</t>
  </si>
  <si>
    <t>Acme Corp</t>
  </si>
  <si>
    <t>Marcus Rivera</t>
  </si>
  <si>
    <t>TechFlow</t>
  </si>
  <si>
    <t>DataSync</t>
  </si>
  <si>
    <t>Jake Morrison</t>
  </si>
  <si>
    <t>CloudBase</t>
  </si>
  <si>
    <t>SignalHub</t>
  </si>
  <si>
    <t>Paid</t>
  </si>
  <si>
    <t>Pending</t>
  </si>
  <si>
    <t>Draft</t>
  </si>
  <si>
    <t>Summary</t>
  </si>
  <si>
    <t>Total Commission</t>
  </si>
  <si>
    <t>Deals Closed</t>
  </si>
  <si>
    <t>Avg Deal Size</t>
  </si>
  <si>
    <t>Reps Tracked</t>
  </si>
  <si>
    <t>By Status</t>
  </si>
  <si>
    <t>Instructions</t>
  </si>
  <si>
    <t>1. Set your default commission rate in B5.  2. Enter deals in the log — rate auto-fills from settings.  3. Override individual rates in column E if needed.  4. Set status to Paid, Pending, or Draft.</t>
  </si>
  <si>
    <t>Commission Tracking — Tiered Commission</t>
  </si>
  <si>
    <t>Track deals with graduated commission tiers. Rates increase as cumulative sales grow.</t>
  </si>
  <si>
    <t>Commission Tiers</t>
  </si>
  <si>
    <t>Tier</t>
  </si>
  <si>
    <t>From</t>
  </si>
  <si>
    <t>To</t>
  </si>
  <si>
    <t>Tier 1</t>
  </si>
  <si>
    <t>Tier 2</t>
  </si>
  <si>
    <t>Tier 3</t>
  </si>
  <si>
    <t>Tier 4</t>
  </si>
  <si>
    <t>No Limit</t>
  </si>
  <si>
    <t>Cumulative Sales</t>
  </si>
  <si>
    <t>By Tier</t>
  </si>
  <si>
    <t>1. Define your commission tiers (rows 6-9) — adjust thresholds and rates in the yellow cells.  2. Enter deals sorted by close date.  3. Cumulative Sales, Tier, Rate, and Commission auto-calculate.  4. Set status to Paid, Pending, or Draft.</t>
  </si>
  <si>
    <t>Commission Tracking — Multi-Rep Split</t>
  </si>
  <si>
    <t>Track deals with commission splits between primary and secondary reps (SDR/AE handoffs).</t>
  </si>
  <si>
    <t>Base Commission Rate</t>
  </si>
  <si>
    <t>Default Primary Split</t>
  </si>
  <si>
    <t>Default Secondary Split</t>
  </si>
  <si>
    <t>Commission Rate</t>
  </si>
  <si>
    <t>Primary Rep</t>
  </si>
  <si>
    <t>Primary %</t>
  </si>
  <si>
    <t>Primary Commission</t>
  </si>
  <si>
    <t>Secondary Rep</t>
  </si>
  <si>
    <t>Secondary %</t>
  </si>
  <si>
    <t>Secondary Commission</t>
  </si>
  <si>
    <t>Total Deal Value</t>
  </si>
  <si>
    <t>Commission by Rep</t>
  </si>
  <si>
    <t>Rep</t>
  </si>
  <si>
    <t>Total Earned</t>
  </si>
  <si>
    <t>⚠ Split Check</t>
  </si>
  <si>
    <t>Verifies Primary % + Secondary % = 100% for each deal.</t>
  </si>
  <si>
    <t>1. Set base commission rate and default split percentages in B5:B7.  2. Enter deals with primary and secondary rep names.  3. Override individual split percentages in columns G and J as needed.  4. Commission auto-calculates.  5. Check the split validation to ensure Primary % + Secondary % = 100%.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</si>
</sst>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yyyy\-mm\-dd"/>
  </numFmts>
  <fonts count="1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rgb="FF1A1A2E"/>
      <name val="Aptos Narrow"/>
      <family val="2"/>
      <scheme val="minor"/>
    </font>
    <font>
      <i/>
      <sz val="10"/>
      <color rgb="FF6B7280"/>
      <name val="Aptos Narrow"/>
      <family val="2"/>
      <scheme val="minor"/>
    </font>
    <font>
      <b/>
      <sz val="11"/>
      <color rgb="FF1A1A2E"/>
      <name val="Aptos Narrow"/>
      <family val="2"/>
      <scheme val="minor"/>
    </font>
    <font>
      <sz val="12"/>
      <color rgb="FF374151"/>
      <name val="Aptos Narrow"/>
      <family val="2"/>
      <scheme val="minor"/>
    </font>
    <font>
      <sz val="12"/>
      <color rgb="FF0000FF"/>
      <name val="Aptos Narrow"/>
      <family val="2"/>
      <scheme val="minor"/>
    </font>
    <font>
      <b/>
      <sz val="12"/>
      <color rgb="FF0000FF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2"/>
      <color rgb="FF374151"/>
      <name val="Aptos Narrow"/>
      <family val="2"/>
      <scheme val="minor"/>
    </font>
    <font>
      <b/>
      <sz val="12"/>
      <color rgb="FF1A1A2E"/>
      <name val="Aptos Narrow"/>
      <family val="2"/>
      <scheme val="minor"/>
    </font>
    <font>
      <b/>
      <sz val="9"/>
      <color rgb="FF6B7280"/>
      <name val="Aptos Narrow"/>
      <family val="2"/>
      <scheme val="minor"/>
    </font>
    <font>
      <b/>
      <sz val="11"/>
      <color rgb="FFB91C1C"/>
      <name val="Aptos Narrow"/>
      <family val="2"/>
      <scheme val="minor"/>
    </font>
    <font>
      <sz val="9"/>
      <color rgb="FF6B728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DE7"/>
        <bgColor indexed="64"/>
      </patternFill>
    </fill>
    <fill>
      <patternFill patternType="solid">
        <fgColor rgb="FF1A1A2E"/>
        <bgColor indexed="64"/>
      </patternFill>
    </fill>
    <fill>
      <patternFill patternType="solid">
        <fgColor rgb="FFF9FAFB"/>
        <bgColor indexed="64"/>
      </patternFill>
    </fill>
    <fill>
      <patternFill patternType="solid">
        <fgColor rgb="FF2D2D5E"/>
        <bgColor indexed="64"/>
      </patternFill>
    </fill>
    <fill>
      <patternFill patternType="solid">
        <fgColor rgb="FF3D3D6E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E5E7EB"/>
      </bottom>
      <diagonal/>
    </border>
    <border>
      <left/>
      <right/>
      <top style="thin">
        <color rgb="FFE5E7EB"/>
      </top>
      <bottom style="thin">
        <color rgb="FFE5E7EB"/>
      </bottom>
      <diagonal/>
    </border>
    <border>
      <left/>
      <right/>
      <top style="thin">
        <color rgb="FFE5E7EB"/>
      </top>
      <bottom/>
      <diagonal/>
    </border>
    <border>
      <left/>
      <right/>
      <top style="thin">
        <color rgb="FFD1D5DB"/>
      </top>
      <bottom style="thin">
        <color rgb="FFE5E7EB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9" fontId="7" fillId="2" borderId="0" xfId="0" applyNumberFormat="1" applyFont="1" applyFill="1" applyBorder="1"/>
    <xf numFmtId="0" fontId="7" fillId="2" borderId="1" xfId="0" applyFont="1" applyFill="1" applyBorder="1"/>
    <xf numFmtId="0" fontId="1" fillId="0" borderId="0" xfId="0" applyFont="1"/>
    <xf numFmtId="0" fontId="8" fillId="3" borderId="0" xfId="0" applyFont="1" applyFill="1"/>
    <xf numFmtId="0" fontId="9" fillId="3" borderId="1" xfId="0" applyFont="1" applyFill="1" applyBorder="1" applyAlignment="1">
      <alignment horizontal="left"/>
    </xf>
    <xf numFmtId="0" fontId="0" fillId="4" borderId="2" xfId="0" applyFill="1" applyBorder="1"/>
    <xf numFmtId="164" fontId="0" fillId="4" borderId="2" xfId="0" applyNumberFormat="1" applyFill="1" applyBorder="1"/>
    <xf numFmtId="165" fontId="0" fillId="4" borderId="2" xfId="0" applyNumberFormat="1" applyFill="1" applyBorder="1"/>
    <xf numFmtId="9" fontId="0" fillId="4" borderId="2" xfId="0" applyNumberFormat="1" applyFill="1" applyBorder="1"/>
    <xf numFmtId="0" fontId="0" fillId="0" borderId="2" xfId="0" applyBorder="1"/>
    <xf numFmtId="164" fontId="0" fillId="0" borderId="2" xfId="0" applyNumberFormat="1" applyBorder="1"/>
    <xf numFmtId="165" fontId="0" fillId="0" borderId="2" xfId="0" applyNumberFormat="1" applyBorder="1"/>
    <xf numFmtId="9" fontId="0" fillId="0" borderId="2" xfId="0" applyNumberFormat="1" applyBorder="1"/>
    <xf numFmtId="0" fontId="0" fillId="4" borderId="3" xfId="0" applyFill="1" applyBorder="1"/>
    <xf numFmtId="164" fontId="0" fillId="4" borderId="3" xfId="0" applyNumberFormat="1" applyFill="1" applyBorder="1"/>
    <xf numFmtId="165" fontId="0" fillId="4" borderId="3" xfId="0" applyNumberFormat="1" applyFill="1" applyBorder="1"/>
    <xf numFmtId="9" fontId="0" fillId="4" borderId="3" xfId="0" applyNumberFormat="1" applyFill="1" applyBorder="1"/>
    <xf numFmtId="0" fontId="0" fillId="0" borderId="4" xfId="0" applyBorder="1"/>
    <xf numFmtId="164" fontId="0" fillId="0" borderId="4" xfId="0" applyNumberFormat="1" applyBorder="1"/>
    <xf numFmtId="165" fontId="0" fillId="0" borderId="4" xfId="0" applyNumberFormat="1" applyBorder="1"/>
    <xf numFmtId="9" fontId="0" fillId="0" borderId="4" xfId="0" applyNumberFormat="1" applyFill="1" applyBorder="1"/>
    <xf numFmtId="164" fontId="0" fillId="0" borderId="4" xfId="0" applyNumberFormat="1" applyFill="1" applyBorder="1"/>
    <xf numFmtId="9" fontId="0" fillId="0" borderId="2" xfId="0" applyNumberFormat="1" applyFill="1" applyBorder="1"/>
    <xf numFmtId="164" fontId="1" fillId="0" borderId="0" xfId="0" applyNumberFormat="1" applyFont="1"/>
    <xf numFmtId="0" fontId="10" fillId="0" borderId="1" xfId="0" applyFont="1" applyBorder="1"/>
    <xf numFmtId="164" fontId="11" fillId="0" borderId="1" xfId="0" applyNumberFormat="1" applyFont="1" applyBorder="1"/>
    <xf numFmtId="0" fontId="10" fillId="0" borderId="2" xfId="0" applyFont="1" applyBorder="1"/>
    <xf numFmtId="0" fontId="11" fillId="0" borderId="2" xfId="0" applyFont="1" applyBorder="1"/>
    <xf numFmtId="164" fontId="11" fillId="0" borderId="2" xfId="0" applyNumberFormat="1" applyFont="1" applyBorder="1"/>
    <xf numFmtId="0" fontId="10" fillId="0" borderId="3" xfId="0" applyFont="1" applyBorder="1"/>
    <xf numFmtId="0" fontId="11" fillId="0" borderId="3" xfId="0" applyFont="1" applyBorder="1"/>
    <xf numFmtId="0" fontId="4" fillId="0" borderId="0" xfId="0" applyFont="1" applyFill="1" applyBorder="1"/>
    <xf numFmtId="0" fontId="12" fillId="0" borderId="0" xfId="0" applyFont="1" applyFill="1" applyBorder="1"/>
    <xf numFmtId="0" fontId="0" fillId="0" borderId="1" xfId="0" applyBorder="1"/>
    <xf numFmtId="164" fontId="6" fillId="2" borderId="1" xfId="0" applyNumberFormat="1" applyFont="1" applyFill="1" applyBorder="1"/>
    <xf numFmtId="9" fontId="6" fillId="2" borderId="1" xfId="0" applyNumberFormat="1" applyFont="1" applyFill="1" applyBorder="1"/>
    <xf numFmtId="164" fontId="6" fillId="2" borderId="2" xfId="0" applyNumberFormat="1" applyFont="1" applyFill="1" applyBorder="1"/>
    <xf numFmtId="9" fontId="6" fillId="2" borderId="2" xfId="0" applyNumberFormat="1" applyFont="1" applyFill="1" applyBorder="1"/>
    <xf numFmtId="0" fontId="0" fillId="0" borderId="3" xfId="0" applyBorder="1"/>
    <xf numFmtId="164" fontId="6" fillId="2" borderId="3" xfId="0" applyNumberFormat="1" applyFont="1" applyFill="1" applyBorder="1"/>
    <xf numFmtId="0" fontId="6" fillId="2" borderId="3" xfId="0" applyFont="1" applyFill="1" applyBorder="1"/>
    <xf numFmtId="9" fontId="6" fillId="2" borderId="3" xfId="0" applyNumberFormat="1" applyFont="1" applyFill="1" applyBorder="1"/>
    <xf numFmtId="0" fontId="9" fillId="3" borderId="1" xfId="0" applyFont="1" applyFill="1" applyBorder="1"/>
    <xf numFmtId="164" fontId="0" fillId="0" borderId="1" xfId="0" applyNumberFormat="1" applyBorder="1"/>
    <xf numFmtId="165" fontId="0" fillId="0" borderId="1" xfId="0" applyNumberFormat="1" applyBorder="1"/>
    <xf numFmtId="164" fontId="0" fillId="0" borderId="1" xfId="0" applyNumberFormat="1" applyFill="1" applyBorder="1"/>
    <xf numFmtId="0" fontId="0" fillId="0" borderId="1" xfId="0" applyFill="1" applyBorder="1"/>
    <xf numFmtId="9" fontId="0" fillId="0" borderId="1" xfId="0" applyNumberFormat="1" applyFill="1" applyBorder="1"/>
    <xf numFmtId="0" fontId="0" fillId="0" borderId="2" xfId="0" applyFill="1" applyBorder="1"/>
    <xf numFmtId="164" fontId="0" fillId="0" borderId="2" xfId="0" applyNumberFormat="1" applyFill="1" applyBorder="1"/>
    <xf numFmtId="9" fontId="7" fillId="2" borderId="1" xfId="0" applyNumberFormat="1" applyFont="1" applyFill="1" applyBorder="1"/>
    <xf numFmtId="0" fontId="9" fillId="5" borderId="1" xfId="0" applyFont="1" applyFill="1" applyBorder="1"/>
    <xf numFmtId="0" fontId="9" fillId="6" borderId="1" xfId="0" applyFont="1" applyFill="1" applyBorder="1"/>
    <xf numFmtId="0" fontId="9" fillId="3" borderId="0" xfId="0" applyFont="1" applyFill="1" applyBorder="1"/>
    <xf numFmtId="0" fontId="13" fillId="0" borderId="0" xfId="0" applyFont="1" applyFill="1" applyBorder="1"/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80308AB-BC3F-254B-A01B-5EB1D63F4131}">
  <we:reference id="wa200009404" version="1.0.0.8" store="en-US" storeType="OMEX"/>
  <we:alternateReferences>
    <we:reference id="wa200009404" version="1.0.0.8" store="en-US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23223-CF68-1145-A696-44502676A3B1}">
  <dimension ref="A1:G32"/>
  <sheetViews>
    <sheetView tabSelected="1" workbookViewId="0">
      <pane ySplit="8" topLeftCell="A9" activePane="bottomLeft" state="frozen"/>
      <selection pane="bottomLeft"/>
    </sheetView>
  </sheetViews>
  <sheetFormatPr baseColWidth="10" defaultRowHeight="16" x14ac:dyDescent="0.2"/>
  <cols>
    <col min="1" max="1" width="23.33203125" customWidth="1"/>
    <col min="2" max="2" width="20" customWidth="1"/>
    <col min="3" max="4" width="16.6640625" customWidth="1"/>
    <col min="5" max="5" width="13.33203125" customWidth="1"/>
    <col min="6" max="6" width="18.33203125" customWidth="1"/>
    <col min="7" max="7" width="15" customWidth="1"/>
  </cols>
  <sheetData>
    <row r="1" spans="1:7" ht="22" x14ac:dyDescent="0.3">
      <c r="A1" s="1" t="s">
        <v>0</v>
      </c>
    </row>
    <row r="2" spans="1:7" x14ac:dyDescent="0.2">
      <c r="A2" s="2" t="s">
        <v>1</v>
      </c>
    </row>
    <row r="4" spans="1:7" x14ac:dyDescent="0.2">
      <c r="A4" s="3" t="s">
        <v>2</v>
      </c>
    </row>
    <row r="5" spans="1:7" x14ac:dyDescent="0.2">
      <c r="A5" s="4" t="s">
        <v>3</v>
      </c>
      <c r="B5" s="5">
        <v>0.1</v>
      </c>
    </row>
    <row r="6" spans="1:7" x14ac:dyDescent="0.2">
      <c r="A6" s="4" t="s">
        <v>4</v>
      </c>
      <c r="B6" s="6" t="s">
        <v>5</v>
      </c>
    </row>
    <row r="8" spans="1:7" ht="28" customHeight="1" x14ac:dyDescent="0.2">
      <c r="A8" s="9" t="s">
        <v>6</v>
      </c>
      <c r="B8" s="9" t="s">
        <v>7</v>
      </c>
      <c r="C8" s="9" t="s">
        <v>8</v>
      </c>
      <c r="D8" s="9" t="s">
        <v>9</v>
      </c>
      <c r="E8" s="9" t="s">
        <v>10</v>
      </c>
      <c r="F8" s="9" t="s">
        <v>11</v>
      </c>
      <c r="G8" s="9" t="s">
        <v>12</v>
      </c>
    </row>
    <row r="9" spans="1:7" ht="24" customHeight="1" x14ac:dyDescent="0.2">
      <c r="A9" s="10" t="s">
        <v>13</v>
      </c>
      <c r="B9" s="10" t="s">
        <v>14</v>
      </c>
      <c r="C9" s="11">
        <v>85000</v>
      </c>
      <c r="D9" s="12">
        <v>46037</v>
      </c>
      <c r="E9" s="13">
        <f>$B$5</f>
        <v>0.1</v>
      </c>
      <c r="F9" s="11">
        <f>C9*E9</f>
        <v>8500</v>
      </c>
      <c r="G9" s="10" t="s">
        <v>21</v>
      </c>
    </row>
    <row r="10" spans="1:7" ht="24" customHeight="1" x14ac:dyDescent="0.2">
      <c r="A10" s="14" t="s">
        <v>15</v>
      </c>
      <c r="B10" s="14" t="s">
        <v>16</v>
      </c>
      <c r="C10" s="15">
        <v>42000</v>
      </c>
      <c r="D10" s="16">
        <v>46040</v>
      </c>
      <c r="E10" s="17">
        <f t="shared" ref="E10:E13" si="0">$B$5</f>
        <v>0.1</v>
      </c>
      <c r="F10" s="15">
        <f t="shared" ref="F10:F13" si="1">C10*E10</f>
        <v>4200</v>
      </c>
      <c r="G10" s="14" t="s">
        <v>21</v>
      </c>
    </row>
    <row r="11" spans="1:7" ht="24" customHeight="1" x14ac:dyDescent="0.2">
      <c r="A11" s="10" t="s">
        <v>13</v>
      </c>
      <c r="B11" s="10" t="s">
        <v>17</v>
      </c>
      <c r="C11" s="11">
        <v>120000</v>
      </c>
      <c r="D11" s="12">
        <v>46056</v>
      </c>
      <c r="E11" s="13">
        <f t="shared" si="0"/>
        <v>0.1</v>
      </c>
      <c r="F11" s="11">
        <f t="shared" si="1"/>
        <v>12000</v>
      </c>
      <c r="G11" s="10" t="s">
        <v>22</v>
      </c>
    </row>
    <row r="12" spans="1:7" ht="24" customHeight="1" x14ac:dyDescent="0.2">
      <c r="A12" s="14" t="s">
        <v>18</v>
      </c>
      <c r="B12" s="14" t="s">
        <v>19</v>
      </c>
      <c r="C12" s="15">
        <v>65000</v>
      </c>
      <c r="D12" s="16">
        <v>46063</v>
      </c>
      <c r="E12" s="17">
        <f t="shared" si="0"/>
        <v>0.1</v>
      </c>
      <c r="F12" s="15">
        <f t="shared" si="1"/>
        <v>6500</v>
      </c>
      <c r="G12" s="14" t="s">
        <v>22</v>
      </c>
    </row>
    <row r="13" spans="1:7" ht="24" customHeight="1" x14ac:dyDescent="0.2">
      <c r="A13" s="18" t="s">
        <v>15</v>
      </c>
      <c r="B13" s="18" t="s">
        <v>20</v>
      </c>
      <c r="C13" s="19">
        <v>38000</v>
      </c>
      <c r="D13" s="20">
        <v>46068</v>
      </c>
      <c r="E13" s="21">
        <f t="shared" si="0"/>
        <v>0.1</v>
      </c>
      <c r="F13" s="19">
        <f t="shared" si="1"/>
        <v>3800</v>
      </c>
      <c r="G13" s="18" t="s">
        <v>23</v>
      </c>
    </row>
    <row r="14" spans="1:7" ht="24" customHeight="1" x14ac:dyDescent="0.2">
      <c r="A14" s="22"/>
      <c r="B14" s="22"/>
      <c r="C14" s="23"/>
      <c r="D14" s="24"/>
      <c r="E14" s="25">
        <f>$B$5</f>
        <v>0.1</v>
      </c>
      <c r="F14" s="26" t="str">
        <f>IF(C14="","",C14*E14)</f>
        <v/>
      </c>
      <c r="G14" s="22"/>
    </row>
    <row r="15" spans="1:7" ht="24" customHeight="1" x14ac:dyDescent="0.2">
      <c r="A15" s="10"/>
      <c r="B15" s="10"/>
      <c r="C15" s="11"/>
      <c r="D15" s="12"/>
      <c r="E15" s="13">
        <f>$B$5</f>
        <v>0.1</v>
      </c>
      <c r="F15" s="11" t="str">
        <f>IF(C15="","",C15*E15)</f>
        <v/>
      </c>
      <c r="G15" s="10"/>
    </row>
    <row r="16" spans="1:7" ht="24" customHeight="1" x14ac:dyDescent="0.2">
      <c r="A16" s="14"/>
      <c r="B16" s="14"/>
      <c r="C16" s="15"/>
      <c r="D16" s="16"/>
      <c r="E16" s="27">
        <f>$B$5</f>
        <v>0.1</v>
      </c>
      <c r="F16" s="15" t="str">
        <f>IF(C16="","",C16*E16)</f>
        <v/>
      </c>
      <c r="G16" s="14"/>
    </row>
    <row r="17" spans="1:7" ht="24" customHeight="1" x14ac:dyDescent="0.2">
      <c r="A17" s="10"/>
      <c r="B17" s="10"/>
      <c r="C17" s="11"/>
      <c r="D17" s="12"/>
      <c r="E17" s="13">
        <f>$B$5</f>
        <v>0.1</v>
      </c>
      <c r="F17" s="11" t="str">
        <f>IF(C17="","",C17*E17)</f>
        <v/>
      </c>
      <c r="G17" s="10"/>
    </row>
    <row r="18" spans="1:7" ht="24" customHeight="1" x14ac:dyDescent="0.2">
      <c r="A18" s="14"/>
      <c r="B18" s="14"/>
      <c r="C18" s="15"/>
      <c r="D18" s="16"/>
      <c r="E18" s="27">
        <f>$B$5</f>
        <v>0.1</v>
      </c>
      <c r="F18" s="15" t="str">
        <f>IF(C18="","",C18*E18)</f>
        <v/>
      </c>
      <c r="G18" s="14"/>
    </row>
    <row r="19" spans="1:7" ht="24" customHeight="1" x14ac:dyDescent="0.2">
      <c r="A19" s="10"/>
      <c r="B19" s="10"/>
      <c r="C19" s="11"/>
      <c r="D19" s="12"/>
      <c r="E19" s="13">
        <f>$B$5</f>
        <v>0.1</v>
      </c>
      <c r="F19" s="11" t="str">
        <f>IF(C19="","",C19*E19)</f>
        <v/>
      </c>
      <c r="G19" s="10"/>
    </row>
    <row r="20" spans="1:7" ht="24" customHeight="1" x14ac:dyDescent="0.2">
      <c r="A20" s="14"/>
      <c r="B20" s="14"/>
      <c r="C20" s="15"/>
      <c r="D20" s="16"/>
      <c r="E20" s="27">
        <f>$B$5</f>
        <v>0.1</v>
      </c>
      <c r="F20" s="15" t="str">
        <f>IF(C20="","",C20*E20)</f>
        <v/>
      </c>
      <c r="G20" s="14"/>
    </row>
    <row r="21" spans="1:7" ht="24" customHeight="1" x14ac:dyDescent="0.2">
      <c r="A21" s="10"/>
      <c r="B21" s="10"/>
      <c r="C21" s="11"/>
      <c r="D21" s="12"/>
      <c r="E21" s="13">
        <f>$B$5</f>
        <v>0.1</v>
      </c>
      <c r="F21" s="11" t="str">
        <f>IF(C21="","",C21*E21)</f>
        <v/>
      </c>
      <c r="G21" s="10"/>
    </row>
    <row r="22" spans="1:7" ht="24" customHeight="1" x14ac:dyDescent="0.2">
      <c r="A22" s="14"/>
      <c r="B22" s="14"/>
      <c r="C22" s="15"/>
      <c r="D22" s="16"/>
      <c r="E22" s="27">
        <f>$B$5</f>
        <v>0.1</v>
      </c>
      <c r="F22" s="15" t="str">
        <f>IF(C22="","",C22*E22)</f>
        <v/>
      </c>
      <c r="G22" s="14"/>
    </row>
    <row r="23" spans="1:7" ht="24" customHeight="1" x14ac:dyDescent="0.2">
      <c r="A23" s="18"/>
      <c r="B23" s="18"/>
      <c r="C23" s="19"/>
      <c r="D23" s="20"/>
      <c r="E23" s="21">
        <f>$B$5</f>
        <v>0.1</v>
      </c>
      <c r="F23" s="19" t="str">
        <f>IF(C23="","",C23*E23)</f>
        <v/>
      </c>
      <c r="G23" s="18"/>
    </row>
    <row r="25" spans="1:7" x14ac:dyDescent="0.2">
      <c r="A25" s="3" t="s">
        <v>24</v>
      </c>
      <c r="D25" s="3" t="s">
        <v>29</v>
      </c>
    </row>
    <row r="26" spans="1:7" x14ac:dyDescent="0.2">
      <c r="A26" s="29" t="s">
        <v>25</v>
      </c>
      <c r="B26" s="30">
        <f>SUM(F9:F23)</f>
        <v>35000</v>
      </c>
      <c r="D26" s="4" t="s">
        <v>21</v>
      </c>
      <c r="E26" s="28">
        <f>SUMIF(G9:G23,"Paid",F9:F23)</f>
        <v>12700</v>
      </c>
    </row>
    <row r="27" spans="1:7" x14ac:dyDescent="0.2">
      <c r="A27" s="31" t="s">
        <v>26</v>
      </c>
      <c r="B27" s="32">
        <f>COUNTA(B9:B23)</f>
        <v>5</v>
      </c>
      <c r="D27" s="4" t="s">
        <v>22</v>
      </c>
      <c r="E27" s="28">
        <f>SUMIF(G9:G23,"Pending",F9:F23)</f>
        <v>18500</v>
      </c>
    </row>
    <row r="28" spans="1:7" x14ac:dyDescent="0.2">
      <c r="A28" s="31" t="s">
        <v>27</v>
      </c>
      <c r="B28" s="33">
        <f>IFERROR(AVERAGE(C9:C23),"—")</f>
        <v>70000</v>
      </c>
      <c r="D28" s="4" t="s">
        <v>23</v>
      </c>
      <c r="E28" s="28">
        <f>SUMIF(G9:G23,"Draft",F9:F23)</f>
        <v>3800</v>
      </c>
    </row>
    <row r="29" spans="1:7" x14ac:dyDescent="0.2">
      <c r="A29" s="34" t="s">
        <v>28</v>
      </c>
      <c r="B29" s="35" cm="1">
        <f t="array" ref="B29">IFERROR(COUNTA(_xlfn.UNIQUE(_xlfn._xlws.FILTER(A9:A23,A9:A23&lt;&gt;""))),"—")</f>
        <v>3</v>
      </c>
    </row>
    <row r="31" spans="1:7" x14ac:dyDescent="0.2">
      <c r="A31" s="36" t="s">
        <v>30</v>
      </c>
    </row>
    <row r="32" spans="1:7" x14ac:dyDescent="0.2">
      <c r="A32" s="37" t="s">
        <v>31</v>
      </c>
    </row>
  </sheetData>
  <dataValidations count="1">
    <dataValidation allowBlank="1" showInputMessage="1" showErrorMessage="1" sqref="G9:G23" xr:uid="{09654994-C709-4C4B-A302-599D47052FB2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B8678-0E75-4147-A409-C85DD3823055}">
  <dimension ref="A1:I35"/>
  <sheetViews>
    <sheetView workbookViewId="0">
      <pane ySplit="11" topLeftCell="A12" activePane="bottomLeft" state="frozen"/>
      <selection pane="bottomLeft"/>
    </sheetView>
  </sheetViews>
  <sheetFormatPr baseColWidth="10" defaultRowHeight="16" x14ac:dyDescent="0.2"/>
  <cols>
    <col min="1" max="1" width="23.33203125" customWidth="1"/>
    <col min="2" max="2" width="18.33203125" customWidth="1"/>
    <col min="3" max="4" width="16.6640625" customWidth="1"/>
    <col min="5" max="5" width="20" customWidth="1"/>
    <col min="6" max="7" width="11.6640625" customWidth="1"/>
    <col min="8" max="8" width="18.33203125" customWidth="1"/>
    <col min="9" max="9" width="15" customWidth="1"/>
  </cols>
  <sheetData>
    <row r="1" spans="1:9" ht="22" x14ac:dyDescent="0.3">
      <c r="A1" s="1" t="s">
        <v>32</v>
      </c>
    </row>
    <row r="2" spans="1:9" x14ac:dyDescent="0.2">
      <c r="A2" s="2" t="s">
        <v>33</v>
      </c>
    </row>
    <row r="4" spans="1:9" x14ac:dyDescent="0.2">
      <c r="A4" s="3" t="s">
        <v>34</v>
      </c>
    </row>
    <row r="5" spans="1:9" ht="26" customHeight="1" x14ac:dyDescent="0.2">
      <c r="A5" s="8" t="s">
        <v>35</v>
      </c>
      <c r="B5" s="8" t="s">
        <v>36</v>
      </c>
      <c r="C5" s="8" t="s">
        <v>37</v>
      </c>
      <c r="D5" s="8" t="s">
        <v>10</v>
      </c>
    </row>
    <row r="6" spans="1:9" x14ac:dyDescent="0.2">
      <c r="A6" s="38" t="s">
        <v>38</v>
      </c>
      <c r="B6" s="39">
        <v>0</v>
      </c>
      <c r="C6" s="39">
        <v>50000</v>
      </c>
      <c r="D6" s="40">
        <v>0.08</v>
      </c>
    </row>
    <row r="7" spans="1:9" x14ac:dyDescent="0.2">
      <c r="A7" s="14" t="s">
        <v>39</v>
      </c>
      <c r="B7" s="41">
        <v>50000</v>
      </c>
      <c r="C7" s="41">
        <v>150000</v>
      </c>
      <c r="D7" s="42">
        <v>0.1</v>
      </c>
    </row>
    <row r="8" spans="1:9" x14ac:dyDescent="0.2">
      <c r="A8" s="14" t="s">
        <v>40</v>
      </c>
      <c r="B8" s="41">
        <v>150000</v>
      </c>
      <c r="C8" s="41">
        <v>300000</v>
      </c>
      <c r="D8" s="42">
        <v>0.12</v>
      </c>
    </row>
    <row r="9" spans="1:9" x14ac:dyDescent="0.2">
      <c r="A9" s="43" t="s">
        <v>41</v>
      </c>
      <c r="B9" s="44">
        <v>300000</v>
      </c>
      <c r="C9" s="45" t="s">
        <v>42</v>
      </c>
      <c r="D9" s="46">
        <v>0.15</v>
      </c>
    </row>
    <row r="11" spans="1:9" ht="28" customHeight="1" x14ac:dyDescent="0.2">
      <c r="A11" s="47" t="s">
        <v>6</v>
      </c>
      <c r="B11" s="47" t="s">
        <v>7</v>
      </c>
      <c r="C11" s="47" t="s">
        <v>8</v>
      </c>
      <c r="D11" s="47" t="s">
        <v>9</v>
      </c>
      <c r="E11" s="47" t="s">
        <v>43</v>
      </c>
      <c r="F11" s="47" t="s">
        <v>35</v>
      </c>
      <c r="G11" s="47" t="s">
        <v>10</v>
      </c>
      <c r="H11" s="47" t="s">
        <v>11</v>
      </c>
      <c r="I11" s="47" t="s">
        <v>12</v>
      </c>
    </row>
    <row r="12" spans="1:9" ht="24" customHeight="1" x14ac:dyDescent="0.2">
      <c r="A12" s="10" t="s">
        <v>13</v>
      </c>
      <c r="B12" s="10" t="s">
        <v>14</v>
      </c>
      <c r="C12" s="11">
        <v>85000</v>
      </c>
      <c r="D12" s="12">
        <v>46037</v>
      </c>
      <c r="E12" s="11">
        <f>SUMIFS(C$12:C12,A$12:A12,A12)</f>
        <v>85000</v>
      </c>
      <c r="F12" s="10" t="str">
        <f>IF(E12="","",IF(E12&gt;=$B$9,"Tier 4",IF(E12&gt;=$B$8,"Tier 3",IF(E12&gt;=$B$7,"Tier 2","Tier 1"))))</f>
        <v>Tier 2</v>
      </c>
      <c r="G12" s="13">
        <f>IF(F12="","",IF(F12="Tier 4",$D$9,IF(F12="Tier 3",$D$8,IF(F12="Tier 2",$D$7,$D$6))))</f>
        <v>0.1</v>
      </c>
      <c r="H12" s="11">
        <f>IF(C12="","",C12*G12)</f>
        <v>8500</v>
      </c>
      <c r="I12" s="10" t="s">
        <v>21</v>
      </c>
    </row>
    <row r="13" spans="1:9" ht="24" customHeight="1" x14ac:dyDescent="0.2">
      <c r="A13" s="14" t="s">
        <v>15</v>
      </c>
      <c r="B13" s="14" t="s">
        <v>16</v>
      </c>
      <c r="C13" s="15">
        <v>42000</v>
      </c>
      <c r="D13" s="16">
        <v>46040</v>
      </c>
      <c r="E13" s="15">
        <f>SUMIFS(C$12:C13,A$12:A13,A13)</f>
        <v>42000</v>
      </c>
      <c r="F13" s="14" t="str">
        <f>IF(E13="","",IF(E13&gt;=$B$9,"Tier 4",IF(E13&gt;=$B$8,"Tier 3",IF(E13&gt;=$B$7,"Tier 2","Tier 1"))))</f>
        <v>Tier 1</v>
      </c>
      <c r="G13" s="17">
        <f>IF(F13="","",IF(F13="Tier 4",$D$9,IF(F13="Tier 3",$D$8,IF(F13="Tier 2",$D$7,$D$6))))</f>
        <v>0.08</v>
      </c>
      <c r="H13" s="15">
        <f>IF(C13="","",C13*G13)</f>
        <v>3360</v>
      </c>
      <c r="I13" s="14" t="s">
        <v>21</v>
      </c>
    </row>
    <row r="14" spans="1:9" ht="24" customHeight="1" x14ac:dyDescent="0.2">
      <c r="A14" s="10" t="s">
        <v>13</v>
      </c>
      <c r="B14" s="10" t="s">
        <v>17</v>
      </c>
      <c r="C14" s="11">
        <v>120000</v>
      </c>
      <c r="D14" s="12">
        <v>46056</v>
      </c>
      <c r="E14" s="11">
        <f>SUMIFS(C$12:C14,A$12:A14,A14)</f>
        <v>205000</v>
      </c>
      <c r="F14" s="10" t="str">
        <f>IF(E14="","",IF(E14&gt;=$B$9,"Tier 4",IF(E14&gt;=$B$8,"Tier 3",IF(E14&gt;=$B$7,"Tier 2","Tier 1"))))</f>
        <v>Tier 3</v>
      </c>
      <c r="G14" s="13">
        <f>IF(F14="","",IF(F14="Tier 4",$D$9,IF(F14="Tier 3",$D$8,IF(F14="Tier 2",$D$7,$D$6))))</f>
        <v>0.12</v>
      </c>
      <c r="H14" s="11">
        <f>IF(C14="","",C14*G14)</f>
        <v>14400</v>
      </c>
      <c r="I14" s="10" t="s">
        <v>22</v>
      </c>
    </row>
    <row r="15" spans="1:9" ht="24" customHeight="1" x14ac:dyDescent="0.2">
      <c r="A15" s="14" t="s">
        <v>18</v>
      </c>
      <c r="B15" s="14" t="s">
        <v>19</v>
      </c>
      <c r="C15" s="15">
        <v>65000</v>
      </c>
      <c r="D15" s="16">
        <v>46063</v>
      </c>
      <c r="E15" s="15">
        <f>SUMIFS(C$12:C15,A$12:A15,A15)</f>
        <v>65000</v>
      </c>
      <c r="F15" s="14" t="str">
        <f>IF(E15="","",IF(E15&gt;=$B$9,"Tier 4",IF(E15&gt;=$B$8,"Tier 3",IF(E15&gt;=$B$7,"Tier 2","Tier 1"))))</f>
        <v>Tier 2</v>
      </c>
      <c r="G15" s="17">
        <f>IF(F15="","",IF(F15="Tier 4",$D$9,IF(F15="Tier 3",$D$8,IF(F15="Tier 2",$D$7,$D$6))))</f>
        <v>0.1</v>
      </c>
      <c r="H15" s="15">
        <f>IF(C15="","",C15*G15)</f>
        <v>6500</v>
      </c>
      <c r="I15" s="14" t="s">
        <v>22</v>
      </c>
    </row>
    <row r="16" spans="1:9" ht="24" customHeight="1" x14ac:dyDescent="0.2">
      <c r="A16" s="18" t="s">
        <v>15</v>
      </c>
      <c r="B16" s="18" t="s">
        <v>20</v>
      </c>
      <c r="C16" s="19">
        <v>38000</v>
      </c>
      <c r="D16" s="20">
        <v>46068</v>
      </c>
      <c r="E16" s="19">
        <f>SUMIFS(C$12:C16,A$12:A16,A16)</f>
        <v>80000</v>
      </c>
      <c r="F16" s="18" t="str">
        <f>IF(E16="","",IF(E16&gt;=$B$9,"Tier 4",IF(E16&gt;=$B$8,"Tier 3",IF(E16&gt;=$B$7,"Tier 2","Tier 1"))))</f>
        <v>Tier 2</v>
      </c>
      <c r="G16" s="21">
        <f>IF(F16="","",IF(F16="Tier 4",$D$9,IF(F16="Tier 3",$D$8,IF(F16="Tier 2",$D$7,$D$6))))</f>
        <v>0.1</v>
      </c>
      <c r="H16" s="19">
        <f>IF(C16="","",C16*G16)</f>
        <v>3800</v>
      </c>
      <c r="I16" s="18" t="s">
        <v>23</v>
      </c>
    </row>
    <row r="17" spans="1:9" ht="24" customHeight="1" x14ac:dyDescent="0.2">
      <c r="A17" s="38"/>
      <c r="B17" s="38"/>
      <c r="C17" s="48"/>
      <c r="D17" s="49"/>
      <c r="E17" s="50" t="str">
        <f>IF(A17="","",SUMIFS(C$12:C17,A$12:A17,A17))</f>
        <v/>
      </c>
      <c r="F17" s="51" t="str">
        <f>IF(E17="","",IF(E17&gt;=$B$9,"Tier 4",IF(E17&gt;=$B$8,"Tier 3",IF(E17&gt;=$B$7,"Tier 2","Tier 1"))))</f>
        <v/>
      </c>
      <c r="G17" s="52" t="str">
        <f>IF(F17="","",IF(F17="Tier 4",$D$9,IF(F17="Tier 3",$D$8,IF(F17="Tier 2",$D$7,$D$6))))</f>
        <v/>
      </c>
      <c r="H17" s="50" t="str">
        <f>IF(C17="","",C17*G17)</f>
        <v/>
      </c>
      <c r="I17" s="38"/>
    </row>
    <row r="18" spans="1:9" ht="24" customHeight="1" x14ac:dyDescent="0.2">
      <c r="A18" s="10"/>
      <c r="B18" s="10"/>
      <c r="C18" s="11"/>
      <c r="D18" s="12"/>
      <c r="E18" s="11" t="str">
        <f>IF(A18="","",SUMIFS(C$12:C18,A$12:A18,A18))</f>
        <v/>
      </c>
      <c r="F18" s="10" t="str">
        <f>IF(E18="","",IF(E18&gt;=$B$9,"Tier 4",IF(E18&gt;=$B$8,"Tier 3",IF(E18&gt;=$B$7,"Tier 2","Tier 1"))))</f>
        <v/>
      </c>
      <c r="G18" s="13" t="str">
        <f>IF(F18="","",IF(F18="Tier 4",$D$9,IF(F18="Tier 3",$D$8,IF(F18="Tier 2",$D$7,$D$6))))</f>
        <v/>
      </c>
      <c r="H18" s="11" t="str">
        <f>IF(C18="","",C18*G18)</f>
        <v/>
      </c>
      <c r="I18" s="10"/>
    </row>
    <row r="19" spans="1:9" ht="24" customHeight="1" x14ac:dyDescent="0.2">
      <c r="A19" s="14"/>
      <c r="B19" s="14"/>
      <c r="C19" s="15"/>
      <c r="D19" s="16"/>
      <c r="E19" s="15" t="str">
        <f>IF(A19="","",SUMIFS(C$12:C19,A$12:A19,A19))</f>
        <v/>
      </c>
      <c r="F19" s="53" t="str">
        <f>IF(E19="","",IF(E19&gt;=$B$9,"Tier 4",IF(E19&gt;=$B$8,"Tier 3",IF(E19&gt;=$B$7,"Tier 2","Tier 1"))))</f>
        <v/>
      </c>
      <c r="G19" s="27" t="str">
        <f>IF(F19="","",IF(F19="Tier 4",$D$9,IF(F19="Tier 3",$D$8,IF(F19="Tier 2",$D$7,$D$6))))</f>
        <v/>
      </c>
      <c r="H19" s="54" t="str">
        <f>IF(C19="","",C19*G19)</f>
        <v/>
      </c>
      <c r="I19" s="14"/>
    </row>
    <row r="20" spans="1:9" ht="24" customHeight="1" x14ac:dyDescent="0.2">
      <c r="A20" s="10"/>
      <c r="B20" s="10"/>
      <c r="C20" s="11"/>
      <c r="D20" s="12"/>
      <c r="E20" s="11" t="str">
        <f>IF(A20="","",SUMIFS(C$12:C20,A$12:A20,A20))</f>
        <v/>
      </c>
      <c r="F20" s="10" t="str">
        <f>IF(E20="","",IF(E20&gt;=$B$9,"Tier 4",IF(E20&gt;=$B$8,"Tier 3",IF(E20&gt;=$B$7,"Tier 2","Tier 1"))))</f>
        <v/>
      </c>
      <c r="G20" s="13" t="str">
        <f>IF(F20="","",IF(F20="Tier 4",$D$9,IF(F20="Tier 3",$D$8,IF(F20="Tier 2",$D$7,$D$6))))</f>
        <v/>
      </c>
      <c r="H20" s="11" t="str">
        <f>IF(C20="","",C20*G20)</f>
        <v/>
      </c>
      <c r="I20" s="10"/>
    </row>
    <row r="21" spans="1:9" ht="24" customHeight="1" x14ac:dyDescent="0.2">
      <c r="A21" s="14"/>
      <c r="B21" s="14"/>
      <c r="C21" s="15"/>
      <c r="D21" s="16"/>
      <c r="E21" s="15" t="str">
        <f>IF(A21="","",SUMIFS(C$12:C21,A$12:A21,A21))</f>
        <v/>
      </c>
      <c r="F21" s="53" t="str">
        <f>IF(E21="","",IF(E21&gt;=$B$9,"Tier 4",IF(E21&gt;=$B$8,"Tier 3",IF(E21&gt;=$B$7,"Tier 2","Tier 1"))))</f>
        <v/>
      </c>
      <c r="G21" s="27" t="str">
        <f>IF(F21="","",IF(F21="Tier 4",$D$9,IF(F21="Tier 3",$D$8,IF(F21="Tier 2",$D$7,$D$6))))</f>
        <v/>
      </c>
      <c r="H21" s="54" t="str">
        <f>IF(C21="","",C21*G21)</f>
        <v/>
      </c>
      <c r="I21" s="14"/>
    </row>
    <row r="22" spans="1:9" ht="24" customHeight="1" x14ac:dyDescent="0.2">
      <c r="A22" s="10"/>
      <c r="B22" s="10"/>
      <c r="C22" s="11"/>
      <c r="D22" s="12"/>
      <c r="E22" s="11" t="str">
        <f>IF(A22="","",SUMIFS(C$12:C22,A$12:A22,A22))</f>
        <v/>
      </c>
      <c r="F22" s="10" t="str">
        <f>IF(E22="","",IF(E22&gt;=$B$9,"Tier 4",IF(E22&gt;=$B$8,"Tier 3",IF(E22&gt;=$B$7,"Tier 2","Tier 1"))))</f>
        <v/>
      </c>
      <c r="G22" s="13" t="str">
        <f>IF(F22="","",IF(F22="Tier 4",$D$9,IF(F22="Tier 3",$D$8,IF(F22="Tier 2",$D$7,$D$6))))</f>
        <v/>
      </c>
      <c r="H22" s="11" t="str">
        <f>IF(C22="","",C22*G22)</f>
        <v/>
      </c>
      <c r="I22" s="10"/>
    </row>
    <row r="23" spans="1:9" ht="24" customHeight="1" x14ac:dyDescent="0.2">
      <c r="A23" s="14"/>
      <c r="B23" s="14"/>
      <c r="C23" s="15"/>
      <c r="D23" s="16"/>
      <c r="E23" s="15" t="str">
        <f>IF(A23="","",SUMIFS(C$12:C23,A$12:A23,A23))</f>
        <v/>
      </c>
      <c r="F23" s="53" t="str">
        <f>IF(E23="","",IF(E23&gt;=$B$9,"Tier 4",IF(E23&gt;=$B$8,"Tier 3",IF(E23&gt;=$B$7,"Tier 2","Tier 1"))))</f>
        <v/>
      </c>
      <c r="G23" s="27" t="str">
        <f>IF(F23="","",IF(F23="Tier 4",$D$9,IF(F23="Tier 3",$D$8,IF(F23="Tier 2",$D$7,$D$6))))</f>
        <v/>
      </c>
      <c r="H23" s="54" t="str">
        <f>IF(C23="","",C23*G23)</f>
        <v/>
      </c>
      <c r="I23" s="14"/>
    </row>
    <row r="24" spans="1:9" ht="24" customHeight="1" x14ac:dyDescent="0.2">
      <c r="A24" s="10"/>
      <c r="B24" s="10"/>
      <c r="C24" s="11"/>
      <c r="D24" s="12"/>
      <c r="E24" s="11" t="str">
        <f>IF(A24="","",SUMIFS(C$12:C24,A$12:A24,A24))</f>
        <v/>
      </c>
      <c r="F24" s="10" t="str">
        <f>IF(E24="","",IF(E24&gt;=$B$9,"Tier 4",IF(E24&gt;=$B$8,"Tier 3",IF(E24&gt;=$B$7,"Tier 2","Tier 1"))))</f>
        <v/>
      </c>
      <c r="G24" s="13" t="str">
        <f>IF(F24="","",IF(F24="Tier 4",$D$9,IF(F24="Tier 3",$D$8,IF(F24="Tier 2",$D$7,$D$6))))</f>
        <v/>
      </c>
      <c r="H24" s="11" t="str">
        <f>IF(C24="","",C24*G24)</f>
        <v/>
      </c>
      <c r="I24" s="10"/>
    </row>
    <row r="25" spans="1:9" ht="24" customHeight="1" x14ac:dyDescent="0.2">
      <c r="A25" s="14"/>
      <c r="B25" s="14"/>
      <c r="C25" s="15"/>
      <c r="D25" s="16"/>
      <c r="E25" s="15" t="str">
        <f>IF(A25="","",SUMIFS(C$12:C25,A$12:A25,A25))</f>
        <v/>
      </c>
      <c r="F25" s="53" t="str">
        <f>IF(E25="","",IF(E25&gt;=$B$9,"Tier 4",IF(E25&gt;=$B$8,"Tier 3",IF(E25&gt;=$B$7,"Tier 2","Tier 1"))))</f>
        <v/>
      </c>
      <c r="G25" s="27" t="str">
        <f>IF(F25="","",IF(F25="Tier 4",$D$9,IF(F25="Tier 3",$D$8,IF(F25="Tier 2",$D$7,$D$6))))</f>
        <v/>
      </c>
      <c r="H25" s="54" t="str">
        <f>IF(C25="","",C25*G25)</f>
        <v/>
      </c>
      <c r="I25" s="14"/>
    </row>
    <row r="26" spans="1:9" ht="24" customHeight="1" x14ac:dyDescent="0.2">
      <c r="A26" s="18"/>
      <c r="B26" s="18"/>
      <c r="C26" s="19"/>
      <c r="D26" s="20"/>
      <c r="E26" s="19" t="str">
        <f>IF(A26="","",SUMIFS(C$12:C26,A$12:A26,A26))</f>
        <v/>
      </c>
      <c r="F26" s="18" t="str">
        <f>IF(E26="","",IF(E26&gt;=$B$9,"Tier 4",IF(E26&gt;=$B$8,"Tier 3",IF(E26&gt;=$B$7,"Tier 2","Tier 1"))))</f>
        <v/>
      </c>
      <c r="G26" s="21" t="str">
        <f>IF(F26="","",IF(F26="Tier 4",$D$9,IF(F26="Tier 3",$D$8,IF(F26="Tier 2",$D$7,$D$6))))</f>
        <v/>
      </c>
      <c r="H26" s="19" t="str">
        <f>IF(C26="","",C26*G26)</f>
        <v/>
      </c>
      <c r="I26" s="18"/>
    </row>
    <row r="28" spans="1:9" x14ac:dyDescent="0.2">
      <c r="A28" s="3" t="s">
        <v>24</v>
      </c>
      <c r="D28" s="3" t="s">
        <v>29</v>
      </c>
      <c r="G28" s="3" t="s">
        <v>44</v>
      </c>
    </row>
    <row r="29" spans="1:9" x14ac:dyDescent="0.2">
      <c r="A29" s="29" t="s">
        <v>25</v>
      </c>
      <c r="B29" s="30">
        <f>SUM(H12:H26)</f>
        <v>36560</v>
      </c>
      <c r="D29" s="4" t="s">
        <v>21</v>
      </c>
      <c r="E29" s="28">
        <f>SUMIF(I12:I26,"Paid",H12:H26)</f>
        <v>11860</v>
      </c>
      <c r="G29" s="4" t="s">
        <v>38</v>
      </c>
      <c r="H29" s="28">
        <f>SUMIF(F12:F26,"Tier 1",H12:H26)</f>
        <v>3360</v>
      </c>
    </row>
    <row r="30" spans="1:9" x14ac:dyDescent="0.2">
      <c r="A30" s="31" t="s">
        <v>26</v>
      </c>
      <c r="B30" s="32">
        <f>COUNTA(B12:B26)</f>
        <v>5</v>
      </c>
      <c r="D30" s="4" t="s">
        <v>22</v>
      </c>
      <c r="E30" s="28">
        <f>SUMIF(I12:I26,"Pending",H12:H26)</f>
        <v>20900</v>
      </c>
      <c r="G30" s="4" t="s">
        <v>39</v>
      </c>
      <c r="H30" s="28">
        <f>SUMIF(F12:F26,"Tier 2",H12:H26)</f>
        <v>18800</v>
      </c>
    </row>
    <row r="31" spans="1:9" x14ac:dyDescent="0.2">
      <c r="A31" s="31" t="s">
        <v>27</v>
      </c>
      <c r="B31" s="33">
        <f>IFERROR(AVERAGE(C12:C26),"—")</f>
        <v>70000</v>
      </c>
      <c r="D31" s="4" t="s">
        <v>23</v>
      </c>
      <c r="E31" s="28">
        <f>SUMIF(I12:I26,"Draft",H12:H26)</f>
        <v>3800</v>
      </c>
      <c r="G31" s="4" t="s">
        <v>40</v>
      </c>
      <c r="H31" s="28">
        <f>SUMIF(F12:F26,"Tier 3",H12:H26)</f>
        <v>14400</v>
      </c>
    </row>
    <row r="32" spans="1:9" x14ac:dyDescent="0.2">
      <c r="A32" s="34" t="s">
        <v>28</v>
      </c>
      <c r="B32" s="35" cm="1">
        <f t="array" ref="B32">IFERROR(COUNTA(_xlfn.UNIQUE(_xlfn._xlws.FILTER(A12:A26,A12:A26&lt;&gt;""))),"—")</f>
        <v>3</v>
      </c>
      <c r="G32" s="4" t="s">
        <v>41</v>
      </c>
      <c r="H32" s="28">
        <f>SUMIF(F12:F26,"Tier 4",H12:H26)</f>
        <v>0</v>
      </c>
    </row>
    <row r="34" spans="1:1" x14ac:dyDescent="0.2">
      <c r="A34" s="36" t="s">
        <v>30</v>
      </c>
    </row>
    <row r="35" spans="1:1" x14ac:dyDescent="0.2">
      <c r="A35" s="37" t="s">
        <v>45</v>
      </c>
    </row>
  </sheetData>
  <dataValidations count="1">
    <dataValidation allowBlank="1" showInputMessage="1" showErrorMessage="1" sqref="I12:I26" xr:uid="{DD411A8A-BB0C-D04D-9B85-E6160B3105BD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0E0CA-08DE-8149-917E-5E9459D07DFE}">
  <dimension ref="A1:L36"/>
  <sheetViews>
    <sheetView workbookViewId="0">
      <pane ySplit="9" topLeftCell="A10" activePane="bottomLeft" state="frozen"/>
      <selection pane="bottomLeft"/>
    </sheetView>
  </sheetViews>
  <sheetFormatPr baseColWidth="10" defaultRowHeight="16" x14ac:dyDescent="0.2"/>
  <cols>
    <col min="1" max="1" width="20" customWidth="1"/>
    <col min="2" max="3" width="16.6640625" customWidth="1"/>
    <col min="4" max="4" width="18.33203125" customWidth="1"/>
    <col min="5" max="5" width="20" customWidth="1"/>
    <col min="6" max="6" width="21.6640625" customWidth="1"/>
    <col min="7" max="7" width="14.1640625" customWidth="1"/>
    <col min="8" max="9" width="21.6640625" customWidth="1"/>
    <col min="10" max="10" width="15.83203125" customWidth="1"/>
    <col min="11" max="11" width="23.33203125" customWidth="1"/>
    <col min="12" max="12" width="15" customWidth="1"/>
  </cols>
  <sheetData>
    <row r="1" spans="1:12" ht="22" x14ac:dyDescent="0.3">
      <c r="A1" s="1" t="s">
        <v>46</v>
      </c>
    </row>
    <row r="2" spans="1:12" x14ac:dyDescent="0.2">
      <c r="A2" s="2" t="s">
        <v>47</v>
      </c>
    </row>
    <row r="4" spans="1:12" x14ac:dyDescent="0.2">
      <c r="A4" s="3" t="s">
        <v>2</v>
      </c>
    </row>
    <row r="5" spans="1:12" x14ac:dyDescent="0.2">
      <c r="A5" s="4" t="s">
        <v>48</v>
      </c>
      <c r="B5" s="5">
        <v>0.1</v>
      </c>
    </row>
    <row r="6" spans="1:12" x14ac:dyDescent="0.2">
      <c r="A6" s="4" t="s">
        <v>49</v>
      </c>
      <c r="B6" s="5">
        <v>0.7</v>
      </c>
    </row>
    <row r="7" spans="1:12" x14ac:dyDescent="0.2">
      <c r="A7" s="4" t="s">
        <v>50</v>
      </c>
      <c r="B7" s="55">
        <v>0.3</v>
      </c>
    </row>
    <row r="9" spans="1:12" ht="28" customHeight="1" x14ac:dyDescent="0.2">
      <c r="A9" s="47" t="s">
        <v>7</v>
      </c>
      <c r="B9" s="47" t="s">
        <v>8</v>
      </c>
      <c r="C9" s="47" t="s">
        <v>9</v>
      </c>
      <c r="D9" s="47" t="s">
        <v>51</v>
      </c>
      <c r="E9" s="47" t="s">
        <v>25</v>
      </c>
      <c r="F9" s="56" t="s">
        <v>52</v>
      </c>
      <c r="G9" s="56" t="s">
        <v>53</v>
      </c>
      <c r="H9" s="56" t="s">
        <v>54</v>
      </c>
      <c r="I9" s="57" t="s">
        <v>55</v>
      </c>
      <c r="J9" s="57" t="s">
        <v>56</v>
      </c>
      <c r="K9" s="57" t="s">
        <v>57</v>
      </c>
      <c r="L9" s="58" t="s">
        <v>12</v>
      </c>
    </row>
    <row r="10" spans="1:12" ht="24" customHeight="1" x14ac:dyDescent="0.2">
      <c r="A10" s="10" t="s">
        <v>14</v>
      </c>
      <c r="B10" s="11">
        <v>85000</v>
      </c>
      <c r="C10" s="12">
        <v>46037</v>
      </c>
      <c r="D10" s="13">
        <f>$B$5</f>
        <v>0.1</v>
      </c>
      <c r="E10" s="11">
        <f>B10*D10</f>
        <v>8500</v>
      </c>
      <c r="F10" s="10" t="s">
        <v>13</v>
      </c>
      <c r="G10" s="13">
        <f>$B$6</f>
        <v>0.7</v>
      </c>
      <c r="H10" s="11">
        <f>E10*G10</f>
        <v>5950</v>
      </c>
      <c r="I10" s="10" t="s">
        <v>18</v>
      </c>
      <c r="J10" s="13">
        <f>$B$7</f>
        <v>0.3</v>
      </c>
      <c r="K10" s="11">
        <f>E10*J10</f>
        <v>2550</v>
      </c>
      <c r="L10" t="s">
        <v>21</v>
      </c>
    </row>
    <row r="11" spans="1:12" ht="24" customHeight="1" x14ac:dyDescent="0.2">
      <c r="A11" s="14" t="s">
        <v>16</v>
      </c>
      <c r="B11" s="15">
        <v>42000</v>
      </c>
      <c r="C11" s="16">
        <v>46040</v>
      </c>
      <c r="D11" s="17">
        <f>$B$5</f>
        <v>0.1</v>
      </c>
      <c r="E11" s="15">
        <f>B11*D11</f>
        <v>4200</v>
      </c>
      <c r="F11" s="14" t="s">
        <v>15</v>
      </c>
      <c r="G11" s="17">
        <f>$B$6</f>
        <v>0.7</v>
      </c>
      <c r="H11" s="15">
        <f>E11*G11</f>
        <v>2940</v>
      </c>
      <c r="I11" s="14" t="s">
        <v>13</v>
      </c>
      <c r="J11" s="17">
        <f>$B$7</f>
        <v>0.3</v>
      </c>
      <c r="K11" s="15">
        <f>E11*J11</f>
        <v>1260</v>
      </c>
      <c r="L11" t="s">
        <v>21</v>
      </c>
    </row>
    <row r="12" spans="1:12" ht="24" customHeight="1" x14ac:dyDescent="0.2">
      <c r="A12" s="10" t="s">
        <v>17</v>
      </c>
      <c r="B12" s="11">
        <v>120000</v>
      </c>
      <c r="C12" s="12">
        <v>46056</v>
      </c>
      <c r="D12" s="13">
        <f>$B$5</f>
        <v>0.1</v>
      </c>
      <c r="E12" s="11">
        <f>B12*D12</f>
        <v>12000</v>
      </c>
      <c r="F12" s="10" t="s">
        <v>13</v>
      </c>
      <c r="G12" s="13">
        <f>$B$6</f>
        <v>0.7</v>
      </c>
      <c r="H12" s="11">
        <f>E12*G12</f>
        <v>8400</v>
      </c>
      <c r="I12" s="10" t="s">
        <v>15</v>
      </c>
      <c r="J12" s="13">
        <f>$B$7</f>
        <v>0.3</v>
      </c>
      <c r="K12" s="11">
        <f>E12*J12</f>
        <v>3600</v>
      </c>
      <c r="L12" t="s">
        <v>22</v>
      </c>
    </row>
    <row r="13" spans="1:12" ht="24" customHeight="1" x14ac:dyDescent="0.2">
      <c r="A13" s="14" t="s">
        <v>19</v>
      </c>
      <c r="B13" s="15">
        <v>65000</v>
      </c>
      <c r="C13" s="16">
        <v>46063</v>
      </c>
      <c r="D13" s="17">
        <f>$B$5</f>
        <v>0.1</v>
      </c>
      <c r="E13" s="15">
        <f>B13*D13</f>
        <v>6500</v>
      </c>
      <c r="F13" s="14" t="s">
        <v>18</v>
      </c>
      <c r="G13" s="17">
        <f>$B$6</f>
        <v>0.7</v>
      </c>
      <c r="H13" s="15">
        <f>E13*G13</f>
        <v>4550</v>
      </c>
      <c r="I13" s="14" t="s">
        <v>13</v>
      </c>
      <c r="J13" s="17">
        <f>$B$7</f>
        <v>0.3</v>
      </c>
      <c r="K13" s="15">
        <f>E13*J13</f>
        <v>1950</v>
      </c>
      <c r="L13" t="s">
        <v>22</v>
      </c>
    </row>
    <row r="14" spans="1:12" ht="24" customHeight="1" x14ac:dyDescent="0.2">
      <c r="A14" s="18" t="s">
        <v>20</v>
      </c>
      <c r="B14" s="19">
        <v>38000</v>
      </c>
      <c r="C14" s="20">
        <v>46068</v>
      </c>
      <c r="D14" s="21">
        <f>$B$5</f>
        <v>0.1</v>
      </c>
      <c r="E14" s="19">
        <f>B14*D14</f>
        <v>3800</v>
      </c>
      <c r="F14" s="18" t="s">
        <v>15</v>
      </c>
      <c r="G14" s="21">
        <f>$B$6</f>
        <v>0.7</v>
      </c>
      <c r="H14" s="19">
        <f>E14*G14</f>
        <v>2660</v>
      </c>
      <c r="I14" s="18" t="s">
        <v>18</v>
      </c>
      <c r="J14" s="21">
        <f>$B$7</f>
        <v>0.3</v>
      </c>
      <c r="K14" s="19">
        <f>E14*J14</f>
        <v>1140</v>
      </c>
      <c r="L14" t="s">
        <v>23</v>
      </c>
    </row>
    <row r="15" spans="1:12" ht="24" customHeight="1" x14ac:dyDescent="0.2">
      <c r="A15" s="38"/>
      <c r="B15" s="48"/>
      <c r="C15" s="49"/>
      <c r="D15" s="52">
        <f>$B$5</f>
        <v>0.1</v>
      </c>
      <c r="E15" s="50" t="str">
        <f>IF(B15="","",B15*D15)</f>
        <v/>
      </c>
      <c r="F15" s="38"/>
      <c r="G15" s="52">
        <f>$B$6</f>
        <v>0.7</v>
      </c>
      <c r="H15" s="50" t="str">
        <f>IF(E15="","",E15*G15)</f>
        <v/>
      </c>
      <c r="I15" s="38"/>
      <c r="J15" s="52">
        <f>$B$7</f>
        <v>0.3</v>
      </c>
      <c r="K15" s="50" t="str">
        <f>IF(E15="","",E15*J15)</f>
        <v/>
      </c>
    </row>
    <row r="16" spans="1:12" ht="24" customHeight="1" x14ac:dyDescent="0.2">
      <c r="A16" s="10"/>
      <c r="B16" s="11"/>
      <c r="C16" s="12"/>
      <c r="D16" s="13">
        <f>$B$5</f>
        <v>0.1</v>
      </c>
      <c r="E16" s="11" t="str">
        <f>IF(B16="","",B16*D16)</f>
        <v/>
      </c>
      <c r="F16" s="10"/>
      <c r="G16" s="13">
        <f>$B$6</f>
        <v>0.7</v>
      </c>
      <c r="H16" s="11" t="str">
        <f>IF(E16="","",E16*G16)</f>
        <v/>
      </c>
      <c r="I16" s="10"/>
      <c r="J16" s="13">
        <f>$B$7</f>
        <v>0.3</v>
      </c>
      <c r="K16" s="11" t="str">
        <f>IF(E16="","",E16*J16)</f>
        <v/>
      </c>
    </row>
    <row r="17" spans="1:11" ht="24" customHeight="1" x14ac:dyDescent="0.2">
      <c r="A17" s="14"/>
      <c r="B17" s="15"/>
      <c r="C17" s="16"/>
      <c r="D17" s="27">
        <f>$B$5</f>
        <v>0.1</v>
      </c>
      <c r="E17" s="15" t="str">
        <f>IF(B17="","",B17*D17)</f>
        <v/>
      </c>
      <c r="F17" s="14"/>
      <c r="G17" s="27">
        <f>$B$6</f>
        <v>0.7</v>
      </c>
      <c r="H17" s="15" t="str">
        <f>IF(E17="","",E17*G17)</f>
        <v/>
      </c>
      <c r="I17" s="14"/>
      <c r="J17" s="27">
        <f>$B$7</f>
        <v>0.3</v>
      </c>
      <c r="K17" s="15" t="str">
        <f>IF(E17="","",E17*J17)</f>
        <v/>
      </c>
    </row>
    <row r="18" spans="1:11" ht="24" customHeight="1" x14ac:dyDescent="0.2">
      <c r="A18" s="10"/>
      <c r="B18" s="11"/>
      <c r="C18" s="12"/>
      <c r="D18" s="13">
        <f>$B$5</f>
        <v>0.1</v>
      </c>
      <c r="E18" s="11" t="str">
        <f>IF(B18="","",B18*D18)</f>
        <v/>
      </c>
      <c r="F18" s="10"/>
      <c r="G18" s="13">
        <f>$B$6</f>
        <v>0.7</v>
      </c>
      <c r="H18" s="11" t="str">
        <f>IF(E18="","",E18*G18)</f>
        <v/>
      </c>
      <c r="I18" s="10"/>
      <c r="J18" s="13">
        <f>$B$7</f>
        <v>0.3</v>
      </c>
      <c r="K18" s="11" t="str">
        <f>IF(E18="","",E18*J18)</f>
        <v/>
      </c>
    </row>
    <row r="19" spans="1:11" ht="24" customHeight="1" x14ac:dyDescent="0.2">
      <c r="A19" s="14"/>
      <c r="B19" s="15"/>
      <c r="C19" s="16"/>
      <c r="D19" s="27">
        <f>$B$5</f>
        <v>0.1</v>
      </c>
      <c r="E19" s="15" t="str">
        <f>IF(B19="","",B19*D19)</f>
        <v/>
      </c>
      <c r="F19" s="14"/>
      <c r="G19" s="27">
        <f>$B$6</f>
        <v>0.7</v>
      </c>
      <c r="H19" s="15" t="str">
        <f>IF(E19="","",E19*G19)</f>
        <v/>
      </c>
      <c r="I19" s="14"/>
      <c r="J19" s="27">
        <f>$B$7</f>
        <v>0.3</v>
      </c>
      <c r="K19" s="15" t="str">
        <f>IF(E19="","",E19*J19)</f>
        <v/>
      </c>
    </row>
    <row r="20" spans="1:11" ht="24" customHeight="1" x14ac:dyDescent="0.2">
      <c r="A20" s="10"/>
      <c r="B20" s="11"/>
      <c r="C20" s="12"/>
      <c r="D20" s="13">
        <f>$B$5</f>
        <v>0.1</v>
      </c>
      <c r="E20" s="11" t="str">
        <f>IF(B20="","",B20*D20)</f>
        <v/>
      </c>
      <c r="F20" s="10"/>
      <c r="G20" s="13">
        <f>$B$6</f>
        <v>0.7</v>
      </c>
      <c r="H20" s="11" t="str">
        <f>IF(E20="","",E20*G20)</f>
        <v/>
      </c>
      <c r="I20" s="10"/>
      <c r="J20" s="13">
        <f>$B$7</f>
        <v>0.3</v>
      </c>
      <c r="K20" s="11" t="str">
        <f>IF(E20="","",E20*J20)</f>
        <v/>
      </c>
    </row>
    <row r="21" spans="1:11" ht="24" customHeight="1" x14ac:dyDescent="0.2">
      <c r="A21" s="14"/>
      <c r="B21" s="15"/>
      <c r="C21" s="16"/>
      <c r="D21" s="27">
        <f>$B$5</f>
        <v>0.1</v>
      </c>
      <c r="E21" s="15" t="str">
        <f>IF(B21="","",B21*D21)</f>
        <v/>
      </c>
      <c r="F21" s="14"/>
      <c r="G21" s="27">
        <f>$B$6</f>
        <v>0.7</v>
      </c>
      <c r="H21" s="15" t="str">
        <f>IF(E21="","",E21*G21)</f>
        <v/>
      </c>
      <c r="I21" s="14"/>
      <c r="J21" s="27">
        <f>$B$7</f>
        <v>0.3</v>
      </c>
      <c r="K21" s="15" t="str">
        <f>IF(E21="","",E21*J21)</f>
        <v/>
      </c>
    </row>
    <row r="22" spans="1:11" ht="24" customHeight="1" x14ac:dyDescent="0.2">
      <c r="A22" s="10"/>
      <c r="B22" s="11"/>
      <c r="C22" s="12"/>
      <c r="D22" s="13">
        <f>$B$5</f>
        <v>0.1</v>
      </c>
      <c r="E22" s="11" t="str">
        <f>IF(B22="","",B22*D22)</f>
        <v/>
      </c>
      <c r="F22" s="10"/>
      <c r="G22" s="13">
        <f>$B$6</f>
        <v>0.7</v>
      </c>
      <c r="H22" s="11" t="str">
        <f>IF(E22="","",E22*G22)</f>
        <v/>
      </c>
      <c r="I22" s="10"/>
      <c r="J22" s="13">
        <f>$B$7</f>
        <v>0.3</v>
      </c>
      <c r="K22" s="11" t="str">
        <f>IF(E22="","",E22*J22)</f>
        <v/>
      </c>
    </row>
    <row r="23" spans="1:11" ht="24" customHeight="1" x14ac:dyDescent="0.2">
      <c r="A23" s="14"/>
      <c r="B23" s="15"/>
      <c r="C23" s="16"/>
      <c r="D23" s="27">
        <f>$B$5</f>
        <v>0.1</v>
      </c>
      <c r="E23" s="15" t="str">
        <f>IF(B23="","",B23*D23)</f>
        <v/>
      </c>
      <c r="F23" s="14"/>
      <c r="G23" s="27">
        <f>$B$6</f>
        <v>0.7</v>
      </c>
      <c r="H23" s="15" t="str">
        <f>IF(E23="","",E23*G23)</f>
        <v/>
      </c>
      <c r="I23" s="14"/>
      <c r="J23" s="27">
        <f>$B$7</f>
        <v>0.3</v>
      </c>
      <c r="K23" s="15" t="str">
        <f>IF(E23="","",E23*J23)</f>
        <v/>
      </c>
    </row>
    <row r="24" spans="1:11" ht="24" customHeight="1" x14ac:dyDescent="0.2">
      <c r="A24" s="18"/>
      <c r="B24" s="19"/>
      <c r="C24" s="20"/>
      <c r="D24" s="21">
        <f>$B$5</f>
        <v>0.1</v>
      </c>
      <c r="E24" s="19" t="str">
        <f>IF(B24="","",B24*D24)</f>
        <v/>
      </c>
      <c r="F24" s="18"/>
      <c r="G24" s="21">
        <f>$B$6</f>
        <v>0.7</v>
      </c>
      <c r="H24" s="19" t="str">
        <f>IF(E24="","",E24*G24)</f>
        <v/>
      </c>
      <c r="I24" s="18"/>
      <c r="J24" s="21">
        <f>$B$7</f>
        <v>0.3</v>
      </c>
      <c r="K24" s="19" t="str">
        <f>IF(E24="","",E24*J24)</f>
        <v/>
      </c>
    </row>
    <row r="26" spans="1:11" x14ac:dyDescent="0.2">
      <c r="A26" s="3" t="s">
        <v>24</v>
      </c>
      <c r="D26" s="3" t="s">
        <v>59</v>
      </c>
      <c r="G26" s="3" t="s">
        <v>29</v>
      </c>
    </row>
    <row r="27" spans="1:11" x14ac:dyDescent="0.2">
      <c r="A27" s="29" t="s">
        <v>58</v>
      </c>
      <c r="B27" s="30">
        <f>SUM(B10:B24)</f>
        <v>350000</v>
      </c>
      <c r="D27" s="8" t="s">
        <v>60</v>
      </c>
      <c r="E27" s="8" t="s">
        <v>61</v>
      </c>
      <c r="G27" s="4" t="s">
        <v>21</v>
      </c>
      <c r="H27" s="28">
        <f>SUMIF(L10:L24,"Paid",E10:E24)</f>
        <v>12700</v>
      </c>
    </row>
    <row r="28" spans="1:11" x14ac:dyDescent="0.2">
      <c r="A28" s="31" t="s">
        <v>25</v>
      </c>
      <c r="B28" s="33">
        <f>SUM(E10:E24)</f>
        <v>35000</v>
      </c>
      <c r="D28" s="4" t="s">
        <v>13</v>
      </c>
      <c r="E28" s="28">
        <f>SUMIF(F10:F24,"Sarah Chen",H10:H24)+SUMIF(I10:I24,"Sarah Chen",K10:K24)</f>
        <v>17560</v>
      </c>
      <c r="G28" s="4" t="s">
        <v>22</v>
      </c>
      <c r="H28" s="28">
        <f>SUMIF(L10:L24,"Pending",E10:E24)</f>
        <v>18500</v>
      </c>
    </row>
    <row r="29" spans="1:11" x14ac:dyDescent="0.2">
      <c r="A29" s="31" t="s">
        <v>26</v>
      </c>
      <c r="B29" s="32">
        <f>COUNTA(A10:A24)</f>
        <v>5</v>
      </c>
      <c r="D29" s="4" t="s">
        <v>15</v>
      </c>
      <c r="E29" s="28">
        <f>SUMIF(F10:F24,"Marcus Rivera",H10:H24)+SUMIF(I10:I24,"Marcus Rivera",K10:K24)</f>
        <v>9200</v>
      </c>
      <c r="G29" s="4" t="s">
        <v>23</v>
      </c>
      <c r="H29" s="28">
        <f>SUMIF(L10:L24,"Draft",E10:E24)</f>
        <v>3800</v>
      </c>
    </row>
    <row r="30" spans="1:11" x14ac:dyDescent="0.2">
      <c r="A30" s="34" t="s">
        <v>28</v>
      </c>
      <c r="B30" s="35" cm="1">
        <f t="array" ref="B30">IFERROR(COUNTA(_xlfn.UNIQUE(_xlfn._xlws.FILTER(F10:F24,F10:F24&lt;&gt;"")))+COUNTA(_xlfn.UNIQUE(_xlfn._xlws.FILTER(I10:I24,I10:I24&lt;&gt;"")))-COUNTA(_xlfn.UNIQUE(_xlfn._xlws.FILTER(F10:F24,(F10:F24&lt;&gt;"")*(COUNTIF(I10:I24,F10:F24)&gt;0)))),"—")</f>
        <v>3</v>
      </c>
      <c r="D30" s="4" t="s">
        <v>18</v>
      </c>
      <c r="E30" s="28">
        <f>SUMIF(F10:F24,"Jake Morrison",H10:H24)+SUMIF(I10:I24,"Jake Morrison",K10:K24)</f>
        <v>8240</v>
      </c>
    </row>
    <row r="32" spans="1:11" x14ac:dyDescent="0.2">
      <c r="A32" s="59" t="s">
        <v>62</v>
      </c>
      <c r="B32" s="7" t="str" cm="1">
        <f t="array" ref="B32">IF(SUMPRODUCT((A10:A24&lt;&gt;"")*(G10:G24+J10:J24&lt;&gt;1))&gt;0,"⚠ Some deals don't split to 100%","✓ All splits valid")</f>
        <v>✓ All splits valid</v>
      </c>
    </row>
    <row r="33" spans="1:1" x14ac:dyDescent="0.2">
      <c r="A33" s="37" t="s">
        <v>63</v>
      </c>
    </row>
    <row r="35" spans="1:1" x14ac:dyDescent="0.2">
      <c r="A35" s="3" t="s">
        <v>30</v>
      </c>
    </row>
    <row r="36" spans="1:1" x14ac:dyDescent="0.2">
      <c r="A36" s="60" t="s">
        <v>64</v>
      </c>
    </row>
  </sheetData>
  <dataValidations count="1">
    <dataValidation allowBlank="1" showInputMessage="1" showErrorMessage="1" sqref="L10:L24" xr:uid="{A9AC927F-0801-E34C-9E16-439458ABC82B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Basic Flat Rate</vt:lpstr>
      <vt:lpstr>Tiered Commission</vt:lpstr>
      <vt:lpstr>Multi-Rep Split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Evers</dc:creator>
  <cp:lastModifiedBy>Bob Evers</cp:lastModifiedBy>
  <dcterms:created xsi:type="dcterms:W3CDTF">2026-03-21T09:19:26Z</dcterms:created>
  <dcterms:modified xsi:type="dcterms:W3CDTF">2026-03-21T12:02:12Z</dcterms:modified>
</cp:coreProperties>
</file>